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0" windowWidth="14232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<sst xmlns="http://schemas.openxmlformats.org/spreadsheetml/2006/main" count="16" uniqueCount="16">
  <si>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coordinaten</t>
  </si>
  <si>
    <t>E1</t>
  </si>
  <si>
    <t>N1</t>
  </si>
  <si>
    <t>N2</t>
  </si>
  <si>
    <t>E2</t>
  </si>
  <si>
    <t>cons1</t>
  </si>
  <si>
    <t>cons2</t>
  </si>
  <si>
    <t>afstand (m)</t>
  </si>
  <si>
    <t>liefhebber</t>
  </si>
  <si>
    <t>lossingsplaats</t>
  </si>
  <si>
    <t>Coördinaten ingeven onder de vorm tGGMMSS,S :</t>
  </si>
  <si>
    <t>t     = teken (+ of -)</t>
  </si>
  <si>
    <t>GG    = 2 posities voor de graden</t>
  </si>
  <si>
    <t>MM    = 2 posities voor de minuten</t>
  </si>
  <si>
    <t>SS,S  = 2 posities voor de seconden gevolgd door een komma en gevolgd door de tienden van seconden</t>
  </si>
  <si>
    <t>Wij danken Christophe Van Horenbeeck voor deze bijdrage.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</si>
</sst>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13]dddd\ d\ mmmm\ yyyy"/>
    <numFmt numFmtId="179" formatCode="0.0E+00"/>
    <numFmt numFmtId="180" formatCode="0,000,000"/>
    <numFmt numFmtId="181" formatCode="000000"/>
    <numFmt numFmtId="182" formatCode="000000.0"/>
    <numFmt numFmtId="183" formatCode="00\ 00\ 00.0"/>
    <numFmt numFmtId="184" formatCode="00\°\ 00\'\ 00.0\'\'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82" fontId="0" fillId="0" borderId="0" xfId="0" applyNumberFormat="1" applyAlignment="1">
      <alignment/>
    </xf>
    <xf numFmtId="184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1" fontId="1" fillId="33" borderId="11" xfId="0" applyNumberFormat="1" applyFont="1" applyFill="1" applyBorder="1" applyAlignment="1">
      <alignment/>
    </xf>
    <xf numFmtId="0" fontId="0" fillId="0" borderId="0" xfId="0" applyAlignment="1">
      <alignment horizontal="left" indent="2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6" fillId="0" borderId="0" xfId="0" applyFont="1" applyAlignment="1">
      <alignment horizontal="left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2" width="13.00390625" style="0" customWidth="1"/>
    <col min="3" max="20" width="13.140625" style="0" customWidth="1"/>
  </cols>
  <sheetData>
    <row r="1" spans="1:21" ht="12.75">
      <c r="A1" t="s">
        <v>8</v>
      </c>
      <c r="B1" t="s">
        <v>0</v>
      </c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</row>
    <row r="2" spans="1:21" ht="12.75">
      <c r="A2" s="14" t="s">
        <v>2</v>
      </c>
      <c r="B2" s="13">
        <v>510055</v>
      </c>
      <c r="C2" s="9">
        <f>IF(B2&lt;0,-1,1)</f>
        <v>1</v>
      </c>
      <c r="D2" s="9">
        <f>B2*C2</f>
        <v>510055</v>
      </c>
      <c r="E2" s="10">
        <f>INT(D2/10000)*C2</f>
        <v>51</v>
      </c>
      <c r="F2" s="11">
        <f>((INT(D2/100)/100-INT(INT(D2/100)/100))*100)*C2</f>
        <v>0</v>
      </c>
      <c r="G2" s="9">
        <f>((D2/100-INT(D2/100))*100)*C2</f>
        <v>55.00000000001819</v>
      </c>
      <c r="H2" s="6"/>
      <c r="I2" s="3">
        <f>E2+(F2/60)+(G2/3600)</f>
        <v>51.01527777777778</v>
      </c>
      <c r="J2" s="3"/>
      <c r="K2" s="3">
        <f>I2*PI()/180</f>
        <v>0.8903845660417183</v>
      </c>
      <c r="L2" s="3"/>
      <c r="M2" s="3">
        <f>(K2+K6)/2</f>
        <v>0.8229760718202486</v>
      </c>
      <c r="N2" s="3">
        <f>K7-K3</f>
        <v>-0.07202198121090823</v>
      </c>
      <c r="O2" s="3">
        <f>0.0067394967422767*COS(M2)^2</f>
        <v>0.0031167305276609287</v>
      </c>
      <c r="P2" s="3">
        <f>SQRT(1+O2)</f>
        <v>1.0015571529012515</v>
      </c>
      <c r="Q2" s="3">
        <f>P2*N2</f>
        <v>-0.07213413044790468</v>
      </c>
      <c r="R2" s="3">
        <f>ATAN(M7*TAN(K2))</f>
        <v>0.8887416535216034</v>
      </c>
      <c r="S2" s="3">
        <f>ATAN(M7*TAN(K6))</f>
        <v>0.7538915142662418</v>
      </c>
      <c r="T2" s="3">
        <f>SIN(R2)*SIN(S2)+COS(R2)*COS(S2)*COS(Q2)</f>
        <v>0.9897263520697237</v>
      </c>
      <c r="U2" s="5"/>
    </row>
    <row r="3" spans="1:21" ht="12.75">
      <c r="A3" s="14" t="s">
        <v>1</v>
      </c>
      <c r="B3" s="13">
        <v>34540.6</v>
      </c>
      <c r="C3" s="9">
        <f>IF(B3&lt;0,-1,1)</f>
        <v>1</v>
      </c>
      <c r="D3" s="9">
        <f>B3*C3</f>
        <v>34540.6</v>
      </c>
      <c r="E3" s="10">
        <f>INT(D3/10000)*C3</f>
        <v>3</v>
      </c>
      <c r="F3" s="11">
        <f>((INT(D3/100)/100-INT(INT(D3/100)/100))*100)*C3</f>
        <v>45.000000000000014</v>
      </c>
      <c r="G3" s="9">
        <f>((D3/100-INT(D3/100))*100)*C3</f>
        <v>40.60000000000059</v>
      </c>
      <c r="H3" s="6"/>
      <c r="I3" s="3">
        <f>E3+(F3/60)+(G3/3600)</f>
        <v>3.761277777777778</v>
      </c>
      <c r="J3" s="3"/>
      <c r="K3" s="3">
        <f>I3*PI()/180</f>
        <v>0.06564668130431783</v>
      </c>
      <c r="L3" s="3"/>
      <c r="M3" s="3"/>
      <c r="N3" s="3"/>
      <c r="O3" s="3"/>
      <c r="P3" s="3"/>
      <c r="Q3" s="3"/>
      <c r="R3" s="3"/>
      <c r="S3" s="3"/>
      <c r="T3" s="3"/>
      <c r="U3" s="5"/>
    </row>
    <row r="4" spans="2:21" ht="12.75">
      <c r="B4" s="12"/>
      <c r="C4" s="9"/>
      <c r="D4" s="9"/>
      <c r="E4" s="10"/>
      <c r="F4" s="11"/>
      <c r="G4" s="9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ht="12.75">
      <c r="A5" t="s">
        <v>9</v>
      </c>
      <c r="B5" s="12"/>
      <c r="C5" s="9"/>
      <c r="D5" s="9"/>
      <c r="E5" s="10"/>
      <c r="F5" s="11"/>
      <c r="G5" s="9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</row>
    <row r="6" spans="1:21" ht="12.75">
      <c r="A6" s="14" t="s">
        <v>3</v>
      </c>
      <c r="B6" s="13">
        <v>431727</v>
      </c>
      <c r="C6" s="9">
        <f>IF(B6&lt;0,-1,1)</f>
        <v>1</v>
      </c>
      <c r="D6" s="9">
        <f>B6*C6</f>
        <v>431727</v>
      </c>
      <c r="E6" s="10">
        <f>INT(D6/10000)*C6</f>
        <v>43</v>
      </c>
      <c r="F6" s="11">
        <f>((INT(D6/100)/100-INT(INT(D6/100)/100))*100)*C6</f>
        <v>17.00000000000017</v>
      </c>
      <c r="G6" s="9">
        <f>((D6/100-INT(D6/100))*100)*C6</f>
        <v>27.000000000043656</v>
      </c>
      <c r="H6" s="6"/>
      <c r="I6" s="3">
        <f>E6+(F6/60)+(G6/3600)</f>
        <v>43.29083333333335</v>
      </c>
      <c r="J6" s="3"/>
      <c r="K6" s="3">
        <f>I6*PI()/180</f>
        <v>0.7555675775987789</v>
      </c>
      <c r="L6" s="3"/>
      <c r="M6" s="3" t="s">
        <v>5</v>
      </c>
      <c r="N6" s="3" t="s">
        <v>6</v>
      </c>
      <c r="O6" s="3"/>
      <c r="P6" s="3"/>
      <c r="Q6" s="3"/>
      <c r="R6" s="3"/>
      <c r="S6" s="3"/>
      <c r="T6" s="3"/>
      <c r="U6" s="5"/>
    </row>
    <row r="7" spans="1:21" ht="12.75">
      <c r="A7" s="14" t="s">
        <v>4</v>
      </c>
      <c r="B7" s="13">
        <v>-2155</v>
      </c>
      <c r="C7" s="9">
        <f>IF(B7&lt;0,-1,1)</f>
        <v>-1</v>
      </c>
      <c r="D7" s="9">
        <f>B7*C7</f>
        <v>2155</v>
      </c>
      <c r="E7" s="10">
        <f>INT(D7/10000)*C7</f>
        <v>0</v>
      </c>
      <c r="F7" s="11">
        <f>((INT(D7/100)/100-INT(INT(D7/100)/100))*100)*C7</f>
        <v>-21</v>
      </c>
      <c r="G7" s="9">
        <f>((D7/100-INT(D7/100))*100)*C7</f>
        <v>-55.00000000000007</v>
      </c>
      <c r="H7" s="6"/>
      <c r="I7" s="3">
        <f>E7+(F7/60)+(G7/3600)</f>
        <v>-0.36527777777777776</v>
      </c>
      <c r="J7" s="3"/>
      <c r="K7" s="3">
        <f>I7*PI()/180</f>
        <v>-0.0063752999065903974</v>
      </c>
      <c r="L7" s="3"/>
      <c r="M7" s="3">
        <v>0.99664718933525</v>
      </c>
      <c r="N7" s="6">
        <v>6378137</v>
      </c>
      <c r="O7" s="3"/>
      <c r="P7" s="3"/>
      <c r="Q7" s="3"/>
      <c r="R7" s="3"/>
      <c r="S7" s="3"/>
      <c r="T7" s="3"/>
      <c r="U7" s="5"/>
    </row>
    <row r="8" spans="8:21" ht="12.7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8:21" ht="13.5" thickBot="1"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3.5" thickBot="1">
      <c r="A10" t="s">
        <v>7</v>
      </c>
      <c r="B10" s="15">
        <f>(N7/P2)*(ATAN(-T2/SQRT(1-T2^2))+2*ATAN(1))</f>
        <v>913624.9723900931</v>
      </c>
      <c r="E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8:21" ht="12.75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>
      <c r="A12" s="17" t="s">
        <v>10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12.75">
      <c r="A13" s="18"/>
    </row>
    <row r="14" spans="1:6" ht="13.5">
      <c r="A14" s="19" t="s">
        <v>11</v>
      </c>
      <c r="F14" s="1"/>
    </row>
    <row r="15" ht="13.5">
      <c r="A15" s="19" t="s">
        <v>12</v>
      </c>
    </row>
    <row r="16" ht="13.5">
      <c r="A16" s="19" t="s">
        <v>13</v>
      </c>
    </row>
    <row r="17" spans="1:6" ht="13.5">
      <c r="A17" s="19" t="s">
        <v>14</v>
      </c>
      <c r="F17" s="1"/>
    </row>
    <row r="18" ht="12.75">
      <c r="A18" s="16"/>
    </row>
    <row r="19" ht="13.5">
      <c r="A19" s="17" t="s">
        <v>15</v>
      </c>
    </row>
    <row r="20" spans="6:8" ht="12.75">
      <c r="F20" s="8"/>
      <c r="H20" s="7"/>
    </row>
    <row r="21" ht="12.75">
      <c r="F21" s="8"/>
    </row>
    <row r="22" ht="12.75">
      <c r="F22" s="8"/>
    </row>
    <row r="23" ht="12.75">
      <c r="F23" s="8"/>
    </row>
    <row r="24" ht="12.75">
      <c r="F24" s="8"/>
    </row>
    <row r="25" ht="12.75">
      <c r="E25" s="4"/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Horenbeeck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Van Horenbeeck</dc:creator>
  <cp:keywords/>
  <dc:description/>
  <cp:lastModifiedBy>Eric Dubois</cp:lastModifiedBy>
  <dcterms:created xsi:type="dcterms:W3CDTF">2003-12-31T13:30:35Z</dcterms:created>
  <dcterms:modified xsi:type="dcterms:W3CDTF">2013-03-01T19:25:30Z</dcterms:modified>
  <cp:category/>
  <cp:version/>
  <cp:contentType/>
  <cp:contentStatus/>
</cp:coreProperties>
</file>